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5ecabfb1373b7a/Desktop/"/>
    </mc:Choice>
  </mc:AlternateContent>
  <xr:revisionPtr revIDLastSave="1" documentId="8_{66D7AB82-74AD-4857-8CC8-9D6FE3E62BA6}" xr6:coauthVersionLast="47" xr6:coauthVersionMax="47" xr10:uidLastSave="{E5DA2920-448B-4E2D-A643-98BCE6039DE9}"/>
  <bookViews>
    <workbookView xWindow="-108" yWindow="-108" windowWidth="23256" windowHeight="12456" xr2:uid="{00000000-000D-0000-FFFF-FFFF00000000}"/>
  </bookViews>
  <sheets>
    <sheet name="Balance Sheet" sheetId="1" r:id="rId1"/>
  </sheets>
  <calcPr calcId="191029"/>
</workbook>
</file>

<file path=xl/calcChain.xml><?xml version="1.0" encoding="utf-8"?>
<calcChain xmlns="http://schemas.openxmlformats.org/spreadsheetml/2006/main">
  <c r="C62" i="1" l="1"/>
  <c r="C68" i="1"/>
  <c r="C67" i="1"/>
  <c r="C66" i="1"/>
  <c r="C61" i="1"/>
  <c r="C58" i="1"/>
  <c r="C57" i="1"/>
  <c r="C55" i="1"/>
  <c r="C51" i="1"/>
  <c r="C50" i="1"/>
  <c r="C42" i="1"/>
  <c r="C41" i="1"/>
  <c r="C40" i="1"/>
  <c r="C36" i="1"/>
  <c r="C35" i="1"/>
  <c r="C34" i="1"/>
  <c r="C33" i="1"/>
  <c r="C31" i="1"/>
  <c r="C30" i="1"/>
  <c r="C29" i="1"/>
  <c r="C28" i="1"/>
  <c r="C27" i="1"/>
  <c r="C26" i="1"/>
  <c r="C22" i="1"/>
  <c r="C21" i="1"/>
  <c r="C16" i="1"/>
  <c r="C14" i="1"/>
  <c r="C13" i="1"/>
  <c r="C12" i="1"/>
  <c r="C11" i="1"/>
  <c r="C10" i="1"/>
  <c r="C9" i="1"/>
  <c r="C59" i="1" l="1"/>
  <c r="C37" i="1"/>
  <c r="C69" i="1"/>
  <c r="C15" i="1"/>
  <c r="C17" i="1" s="1"/>
  <c r="C23" i="1" s="1"/>
  <c r="C43" i="1"/>
  <c r="C52" i="1"/>
  <c r="C63" i="1" l="1"/>
  <c r="C64" i="1" s="1"/>
  <c r="C70" i="1" s="1"/>
  <c r="C44" i="1"/>
</calcChain>
</file>

<file path=xl/sharedStrings.xml><?xml version="1.0" encoding="utf-8"?>
<sst xmlns="http://schemas.openxmlformats.org/spreadsheetml/2006/main" count="65" uniqueCount="65">
  <si>
    <t>Total</t>
  </si>
  <si>
    <t>ASSETS</t>
  </si>
  <si>
    <t xml:space="preserve">   Current Assets</t>
  </si>
  <si>
    <t xml:space="preserve">      Bank Accounts</t>
  </si>
  <si>
    <t xml:space="preserve">         Big Creek Checking 3658</t>
  </si>
  <si>
    <t xml:space="preserve">         Big Creek Reserve</t>
  </si>
  <si>
    <t xml:space="preserve">         Big Creek Savings 8806</t>
  </si>
  <si>
    <t xml:space="preserve">         IAF General 9383</t>
  </si>
  <si>
    <t xml:space="preserve">            IAN Coordinator</t>
  </si>
  <si>
    <t xml:space="preserve">            Wilderness Within</t>
  </si>
  <si>
    <t xml:space="preserve">         Total IAF General 9383</t>
  </si>
  <si>
    <t xml:space="preserve">         Petty Cash</t>
  </si>
  <si>
    <t xml:space="preserve">      Total Bank Accounts</t>
  </si>
  <si>
    <t xml:space="preserve">      Accounts Receivable</t>
  </si>
  <si>
    <t xml:space="preserve">      Other Current Assets</t>
  </si>
  <si>
    <t xml:space="preserve">         Charles Schwab</t>
  </si>
  <si>
    <t xml:space="preserve">         Undeposited Funds</t>
  </si>
  <si>
    <t xml:space="preserve">   Total Current Assets</t>
  </si>
  <si>
    <t xml:space="preserve">   Fixed Assets</t>
  </si>
  <si>
    <t xml:space="preserve">      BC Construction in Progress</t>
  </si>
  <si>
    <t xml:space="preserve">      Big Creek Hydroelectric &amp; Water</t>
  </si>
  <si>
    <t xml:space="preserve">      Big Creek Structures</t>
  </si>
  <si>
    <t xml:space="preserve">      Big Creek Yurt and Property</t>
  </si>
  <si>
    <t xml:space="preserve">      Furniture and Equipment</t>
  </si>
  <si>
    <t xml:space="preserve">      Vehicles</t>
  </si>
  <si>
    <t xml:space="preserve">      Webcams</t>
  </si>
  <si>
    <t xml:space="preserve">         Big Creek</t>
  </si>
  <si>
    <t xml:space="preserve">         Cavanaugh Bay</t>
  </si>
  <si>
    <t xml:space="preserve">         Sulphur Creek</t>
  </si>
  <si>
    <t xml:space="preserve">         Yellow Pine</t>
  </si>
  <si>
    <t xml:space="preserve">   Total Fixed Assets</t>
  </si>
  <si>
    <t xml:space="preserve">   Other Assets</t>
  </si>
  <si>
    <t xml:space="preserve">      Accumulated Amortization</t>
  </si>
  <si>
    <t xml:space="preserve">      Accumulated Depreciation</t>
  </si>
  <si>
    <t xml:space="preserve">      Big Creek SUP Rights &amp; Goodwill</t>
  </si>
  <si>
    <t xml:space="preserve">   Total Other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</si>
  <si>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</si>
  <si>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</si>
  <si>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</si>
  <si>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</si>
  <si>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Credit Cards</t>
  </si>
  <si>
    <t xml:space="preserve">            Chase 1390</t>
  </si>
  <si>
    <t xml:space="preserve">            Master Credit Card 7040</t>
  </si>
  <si>
    <t xml:space="preserve">         Total Credit Cards</t>
  </si>
  <si>
    <t xml:space="preserve">         Other Current Liabilities</t>
  </si>
  <si>
    <t xml:space="preserve">            Idaho Department of Revenue Payable</t>
  </si>
  <si>
    <t xml:space="preserve">            Payroll Liabilities</t>
  </si>
  <si>
    <t xml:space="preserve">               ID Income Tax</t>
  </si>
  <si>
    <t xml:space="preserve">               WI Income Tax</t>
  </si>
  <si>
    <t xml:space="preserve">            Total Payroll Liabilities</t>
  </si>
  <si>
    <t xml:space="preserve">            Tax Liability</t>
  </si>
  <si>
    <t xml:space="preserve">               Sales Tax Payable</t>
  </si>
  <si>
    <t xml:space="preserve">            Total Tax Liability</t>
  </si>
  <si>
    <t xml:space="preserve">      Total Current Liabilities</t>
  </si>
  <si>
    <t xml:space="preserve">   Total Liabilities</t>
  </si>
  <si>
    <t xml:space="preserve">   Equity</t>
  </si>
  <si>
    <t xml:space="preserve">      Opening Balance Equity</t>
  </si>
  <si>
    <t xml:space="preserve">      Unrestricted Net Assets</t>
  </si>
  <si>
    <t xml:space="preserve">      Net Income</t>
  </si>
  <si>
    <t xml:space="preserve">   Total Equity</t>
  </si>
  <si>
    <t>TOTAL LIABILITIES AND EQUITY</t>
  </si>
  <si>
    <t>Saturday, Jan 07, 2023 01:01:24 PM GMT-8 - Cash Basis</t>
  </si>
  <si>
    <t>Idaho Aviation Foundation</t>
  </si>
  <si>
    <t>Balance Sheet</t>
  </si>
  <si>
    <t>As of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</si>
</sst>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74"/>
  <sheetViews>
    <sheetView tabSelected="1" topLeftCell="A55" workbookViewId="0">
      <selection activeCell="F61" sqref="F61"/>
    </sheetView>
  </sheetViews>
  <sheetFormatPr defaultRowHeight="14.4" x14ac:dyDescent="0.3"/>
  <cols>
    <col min="2" max="2" width="41.21875" customWidth="1"/>
    <col min="3" max="3" width="22.33203125" customWidth="1"/>
  </cols>
  <sheetData>
    <row r="1" spans="2:3" ht="17.399999999999999" x14ac:dyDescent="0.3">
      <c r="B1" s="10" t="s">
        <v>62</v>
      </c>
      <c r="C1" s="9"/>
    </row>
    <row r="2" spans="2:3" ht="17.399999999999999" x14ac:dyDescent="0.3">
      <c r="B2" s="10" t="s">
        <v>63</v>
      </c>
      <c r="C2" s="9"/>
    </row>
    <row r="3" spans="2:3" x14ac:dyDescent="0.3">
      <c r="B3" s="11" t="s">
        <v>64</v>
      </c>
      <c r="C3" s="9"/>
    </row>
    <row r="5" spans="2:3" x14ac:dyDescent="0.3">
      <c r="B5" s="1"/>
      <c r="C5" s="2" t="s">
        <v>0</v>
      </c>
    </row>
    <row r="6" spans="2:3" x14ac:dyDescent="0.3">
      <c r="B6" s="3" t="s">
        <v>1</v>
      </c>
      <c r="C6" s="4"/>
    </row>
    <row r="7" spans="2:3" x14ac:dyDescent="0.3">
      <c r="B7" s="3" t="s">
        <v>2</v>
      </c>
      <c r="C7" s="4"/>
    </row>
    <row r="8" spans="2:3" x14ac:dyDescent="0.3">
      <c r="B8" s="3" t="s">
        <v>3</v>
      </c>
      <c r="C8" s="4"/>
    </row>
    <row r="9" spans="2:3" x14ac:dyDescent="0.3">
      <c r="B9" s="3" t="s">
        <v>4</v>
      </c>
      <c r="C9" s="5">
        <f>122698.45</f>
        <v>122698.45</v>
      </c>
    </row>
    <row r="10" spans="2:3" x14ac:dyDescent="0.3">
      <c r="B10" s="3" t="s">
        <v>5</v>
      </c>
      <c r="C10" s="5">
        <f>6000</f>
        <v>6000</v>
      </c>
    </row>
    <row r="11" spans="2:3" x14ac:dyDescent="0.3">
      <c r="B11" s="3" t="s">
        <v>6</v>
      </c>
      <c r="C11" s="5">
        <f>24684.6</f>
        <v>24684.6</v>
      </c>
    </row>
    <row r="12" spans="2:3" x14ac:dyDescent="0.3">
      <c r="B12" s="3" t="s">
        <v>7</v>
      </c>
      <c r="C12" s="5">
        <f>165715.15</f>
        <v>165715.15</v>
      </c>
    </row>
    <row r="13" spans="2:3" x14ac:dyDescent="0.3">
      <c r="B13" s="3" t="s">
        <v>8</v>
      </c>
      <c r="C13" s="5">
        <f>520</f>
        <v>520</v>
      </c>
    </row>
    <row r="14" spans="2:3" x14ac:dyDescent="0.3">
      <c r="B14" s="3" t="s">
        <v>9</v>
      </c>
      <c r="C14" s="5">
        <f>0</f>
        <v>0</v>
      </c>
    </row>
    <row r="15" spans="2:3" x14ac:dyDescent="0.3">
      <c r="B15" s="3" t="s">
        <v>10</v>
      </c>
      <c r="C15" s="6">
        <f>((C12)+(C13))+(C14)</f>
        <v>166235.15</v>
      </c>
    </row>
    <row r="16" spans="2:3" x14ac:dyDescent="0.3">
      <c r="B16" s="3" t="s">
        <v>11</v>
      </c>
      <c r="C16" s="5">
        <f>0</f>
        <v>0</v>
      </c>
    </row>
    <row r="17" spans="2:3" x14ac:dyDescent="0.3">
      <c r="B17" s="3" t="s">
        <v>12</v>
      </c>
      <c r="C17" s="6">
        <f>((((C9)+(C10))+(C11))+(C15))+(C16)</f>
        <v>319618.19999999995</v>
      </c>
    </row>
    <row r="18" spans="2:3" x14ac:dyDescent="0.3">
      <c r="B18" s="3"/>
      <c r="C18" s="12"/>
    </row>
    <row r="19" spans="2:3" x14ac:dyDescent="0.3">
      <c r="B19" s="3" t="s">
        <v>13</v>
      </c>
      <c r="C19" s="4"/>
    </row>
    <row r="20" spans="2:3" x14ac:dyDescent="0.3">
      <c r="B20" s="3" t="s">
        <v>14</v>
      </c>
      <c r="C20" s="4"/>
    </row>
    <row r="21" spans="2:3" x14ac:dyDescent="0.3">
      <c r="B21" s="3" t="s">
        <v>15</v>
      </c>
      <c r="C21" s="5">
        <f>0.04</f>
        <v>0.04</v>
      </c>
    </row>
    <row r="22" spans="2:3" x14ac:dyDescent="0.3">
      <c r="B22" s="3" t="s">
        <v>16</v>
      </c>
      <c r="C22" s="5">
        <f>15972.63</f>
        <v>15972.63</v>
      </c>
    </row>
    <row r="23" spans="2:3" x14ac:dyDescent="0.3">
      <c r="B23" s="3" t="s">
        <v>17</v>
      </c>
      <c r="C23" s="6">
        <f>C22+C21+C17</f>
        <v>335590.86999999994</v>
      </c>
    </row>
    <row r="24" spans="2:3" x14ac:dyDescent="0.3">
      <c r="B24" s="3"/>
      <c r="C24" s="12"/>
    </row>
    <row r="25" spans="2:3" x14ac:dyDescent="0.3">
      <c r="B25" s="3" t="s">
        <v>18</v>
      </c>
      <c r="C25" s="4"/>
    </row>
    <row r="26" spans="2:3" x14ac:dyDescent="0.3">
      <c r="B26" s="3" t="s">
        <v>19</v>
      </c>
      <c r="C26" s="5">
        <f>1025771.76</f>
        <v>1025771.76</v>
      </c>
    </row>
    <row r="27" spans="2:3" x14ac:dyDescent="0.3">
      <c r="B27" s="3" t="s">
        <v>20</v>
      </c>
      <c r="C27" s="5">
        <f>31802.56</f>
        <v>31802.560000000001</v>
      </c>
    </row>
    <row r="28" spans="2:3" x14ac:dyDescent="0.3">
      <c r="B28" s="3" t="s">
        <v>21</v>
      </c>
      <c r="C28" s="5">
        <f>45000</f>
        <v>45000</v>
      </c>
    </row>
    <row r="29" spans="2:3" x14ac:dyDescent="0.3">
      <c r="B29" s="3" t="s">
        <v>22</v>
      </c>
      <c r="C29" s="5">
        <f>95000</f>
        <v>95000</v>
      </c>
    </row>
    <row r="30" spans="2:3" x14ac:dyDescent="0.3">
      <c r="B30" s="3" t="s">
        <v>23</v>
      </c>
      <c r="C30" s="5">
        <f>72061.38</f>
        <v>72061.38</v>
      </c>
    </row>
    <row r="31" spans="2:3" x14ac:dyDescent="0.3">
      <c r="B31" s="3" t="s">
        <v>24</v>
      </c>
      <c r="C31" s="5">
        <f>10200</f>
        <v>10200</v>
      </c>
    </row>
    <row r="32" spans="2:3" x14ac:dyDescent="0.3">
      <c r="B32" s="3" t="s">
        <v>25</v>
      </c>
      <c r="C32" s="4"/>
    </row>
    <row r="33" spans="2:3" x14ac:dyDescent="0.3">
      <c r="B33" s="3" t="s">
        <v>26</v>
      </c>
      <c r="C33" s="5">
        <f>14879.96</f>
        <v>14879.96</v>
      </c>
    </row>
    <row r="34" spans="2:3" x14ac:dyDescent="0.3">
      <c r="B34" s="3" t="s">
        <v>27</v>
      </c>
      <c r="C34" s="5">
        <f>540.17</f>
        <v>540.16999999999996</v>
      </c>
    </row>
    <row r="35" spans="2:3" x14ac:dyDescent="0.3">
      <c r="B35" s="3" t="s">
        <v>28</v>
      </c>
      <c r="C35" s="5">
        <f>2426</f>
        <v>2426</v>
      </c>
    </row>
    <row r="36" spans="2:3" x14ac:dyDescent="0.3">
      <c r="B36" s="3" t="s">
        <v>29</v>
      </c>
      <c r="C36" s="5">
        <f>4200</f>
        <v>4200</v>
      </c>
    </row>
    <row r="37" spans="2:3" x14ac:dyDescent="0.3">
      <c r="B37" s="3" t="s">
        <v>30</v>
      </c>
      <c r="C37" s="6">
        <f>SUM(C26:C36)</f>
        <v>1301881.83</v>
      </c>
    </row>
    <row r="38" spans="2:3" x14ac:dyDescent="0.3">
      <c r="B38" s="3"/>
      <c r="C38" s="12"/>
    </row>
    <row r="39" spans="2:3" x14ac:dyDescent="0.3">
      <c r="B39" s="3" t="s">
        <v>31</v>
      </c>
      <c r="C39" s="4"/>
    </row>
    <row r="40" spans="2:3" x14ac:dyDescent="0.3">
      <c r="B40" s="3" t="s">
        <v>32</v>
      </c>
      <c r="C40" s="5">
        <f>-12000</f>
        <v>-12000</v>
      </c>
    </row>
    <row r="41" spans="2:3" x14ac:dyDescent="0.3">
      <c r="B41" s="3" t="s">
        <v>33</v>
      </c>
      <c r="C41" s="5">
        <f>-231438</f>
        <v>-231438</v>
      </c>
    </row>
    <row r="42" spans="2:3" x14ac:dyDescent="0.3">
      <c r="B42" s="3" t="s">
        <v>34</v>
      </c>
      <c r="C42" s="5">
        <f>30000</f>
        <v>30000</v>
      </c>
    </row>
    <row r="43" spans="2:3" x14ac:dyDescent="0.3">
      <c r="B43" s="3" t="s">
        <v>35</v>
      </c>
      <c r="C43" s="6">
        <f>((C40)+(C41))+(C42)</f>
        <v>-213438</v>
      </c>
    </row>
    <row r="44" spans="2:3" x14ac:dyDescent="0.3">
      <c r="B44" s="3" t="s">
        <v>36</v>
      </c>
      <c r="C44" s="7">
        <f>((C23)+(C37))+(C43)</f>
        <v>1424034.7</v>
      </c>
    </row>
    <row r="45" spans="2:3" x14ac:dyDescent="0.3">
      <c r="B45" s="3"/>
      <c r="C45" s="12"/>
    </row>
    <row r="46" spans="2:3" x14ac:dyDescent="0.3">
      <c r="B46" s="3" t="s">
        <v>37</v>
      </c>
      <c r="C46" s="4"/>
    </row>
    <row r="47" spans="2:3" x14ac:dyDescent="0.3">
      <c r="B47" s="3" t="s">
        <v>38</v>
      </c>
      <c r="C47" s="4"/>
    </row>
    <row r="48" spans="2:3" x14ac:dyDescent="0.3">
      <c r="B48" s="3" t="s">
        <v>39</v>
      </c>
      <c r="C48" s="4"/>
    </row>
    <row r="49" spans="2:3" x14ac:dyDescent="0.3">
      <c r="B49" s="3" t="s">
        <v>40</v>
      </c>
      <c r="C49" s="4"/>
    </row>
    <row r="50" spans="2:3" x14ac:dyDescent="0.3">
      <c r="B50" s="3" t="s">
        <v>41</v>
      </c>
      <c r="C50" s="5">
        <f>4520.26</f>
        <v>4520.26</v>
      </c>
    </row>
    <row r="51" spans="2:3" x14ac:dyDescent="0.3">
      <c r="B51" s="3" t="s">
        <v>42</v>
      </c>
      <c r="C51" s="5">
        <f>317.17</f>
        <v>317.17</v>
      </c>
    </row>
    <row r="52" spans="2:3" x14ac:dyDescent="0.3">
      <c r="B52" s="3" t="s">
        <v>43</v>
      </c>
      <c r="C52" s="6">
        <f>(C50)+(C51)</f>
        <v>4837.43</v>
      </c>
    </row>
    <row r="53" spans="2:3" x14ac:dyDescent="0.3">
      <c r="B53" s="3"/>
      <c r="C53" s="12"/>
    </row>
    <row r="54" spans="2:3" x14ac:dyDescent="0.3">
      <c r="B54" s="3" t="s">
        <v>44</v>
      </c>
      <c r="C54" s="4"/>
    </row>
    <row r="55" spans="2:3" x14ac:dyDescent="0.3">
      <c r="B55" s="3" t="s">
        <v>45</v>
      </c>
      <c r="C55" s="5">
        <f>7245.76</f>
        <v>7245.76</v>
      </c>
    </row>
    <row r="56" spans="2:3" x14ac:dyDescent="0.3">
      <c r="B56" s="3" t="s">
        <v>46</v>
      </c>
      <c r="C56" s="4"/>
    </row>
    <row r="57" spans="2:3" x14ac:dyDescent="0.3">
      <c r="B57" s="3" t="s">
        <v>47</v>
      </c>
      <c r="C57" s="5">
        <f>598</f>
        <v>598</v>
      </c>
    </row>
    <row r="58" spans="2:3" x14ac:dyDescent="0.3">
      <c r="B58" s="3" t="s">
        <v>48</v>
      </c>
      <c r="C58" s="5">
        <f>304.54</f>
        <v>304.54000000000002</v>
      </c>
    </row>
    <row r="59" spans="2:3" x14ac:dyDescent="0.3">
      <c r="B59" s="3" t="s">
        <v>49</v>
      </c>
      <c r="C59" s="6">
        <f>((((C56)+(C57))+(C58)))</f>
        <v>902.54</v>
      </c>
    </row>
    <row r="60" spans="2:3" x14ac:dyDescent="0.3">
      <c r="B60" s="3" t="s">
        <v>50</v>
      </c>
      <c r="C60" s="4"/>
    </row>
    <row r="61" spans="2:3" x14ac:dyDescent="0.3">
      <c r="B61" s="3" t="s">
        <v>51</v>
      </c>
      <c r="C61" s="5">
        <f>-46.08</f>
        <v>-46.08</v>
      </c>
    </row>
    <row r="62" spans="2:3" x14ac:dyDescent="0.3">
      <c r="B62" s="3" t="s">
        <v>52</v>
      </c>
      <c r="C62" s="6">
        <f>C59+C61</f>
        <v>856.45999999999992</v>
      </c>
    </row>
    <row r="63" spans="2:3" x14ac:dyDescent="0.3">
      <c r="B63" s="3" t="s">
        <v>53</v>
      </c>
      <c r="C63" s="6">
        <f>C52+C59+C62</f>
        <v>6596.43</v>
      </c>
    </row>
    <row r="64" spans="2:3" x14ac:dyDescent="0.3">
      <c r="B64" s="3" t="s">
        <v>54</v>
      </c>
      <c r="C64" s="6">
        <f>C63</f>
        <v>6596.43</v>
      </c>
    </row>
    <row r="65" spans="2:3" x14ac:dyDescent="0.3">
      <c r="B65" s="3" t="s">
        <v>55</v>
      </c>
      <c r="C65" s="4"/>
    </row>
    <row r="66" spans="2:3" x14ac:dyDescent="0.3">
      <c r="B66" s="3" t="s">
        <v>56</v>
      </c>
      <c r="C66" s="5">
        <f>0</f>
        <v>0</v>
      </c>
    </row>
    <row r="67" spans="2:3" x14ac:dyDescent="0.3">
      <c r="B67" s="3" t="s">
        <v>57</v>
      </c>
      <c r="C67" s="5">
        <f>1351553.5</f>
        <v>1351553.5</v>
      </c>
    </row>
    <row r="68" spans="2:3" x14ac:dyDescent="0.3">
      <c r="B68" s="3" t="s">
        <v>58</v>
      </c>
      <c r="C68" s="5">
        <f>79054.83</f>
        <v>79054.83</v>
      </c>
    </row>
    <row r="69" spans="2:3" x14ac:dyDescent="0.3">
      <c r="B69" s="3" t="s">
        <v>59</v>
      </c>
      <c r="C69" s="6">
        <f>((C66)+(C67))+(C68)</f>
        <v>1430608.33</v>
      </c>
    </row>
    <row r="70" spans="2:3" x14ac:dyDescent="0.3">
      <c r="B70" s="3" t="s">
        <v>60</v>
      </c>
      <c r="C70" s="7">
        <f>(C64)+(C69)</f>
        <v>1437204.76</v>
      </c>
    </row>
    <row r="71" spans="2:3" x14ac:dyDescent="0.3">
      <c r="B71" s="3"/>
      <c r="C71" s="4"/>
    </row>
    <row r="74" spans="2:3" x14ac:dyDescent="0.3">
      <c r="B74" s="8" t="s">
        <v>61</v>
      </c>
      <c r="C74" s="9"/>
    </row>
  </sheetData>
  <mergeCells count="4">
    <mergeCell ref="B74:C74"/>
    <mergeCell ref="B1:C1"/>
    <mergeCell ref="B2:C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Peggy Wheeler</cp:lastModifiedBy>
  <dcterms:created xsi:type="dcterms:W3CDTF">2023-01-07T21:01:24Z</dcterms:created>
  <dcterms:modified xsi:type="dcterms:W3CDTF">2023-01-07T21:30:57Z</dcterms:modified>
</cp:coreProperties>
</file>